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6" windowWidth="23256" windowHeight="12732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W23" i="1"/>
  <c r="W22"/>
  <c r="W21"/>
  <c r="W20"/>
  <c r="W19"/>
  <c r="W18"/>
  <c r="W17"/>
  <c r="W16"/>
  <c r="W15"/>
  <c r="W14"/>
  <c r="W13"/>
  <c r="W12"/>
  <c r="W11"/>
  <c r="W10"/>
  <c r="W9"/>
  <c r="W8"/>
  <c r="W7"/>
  <c r="W6"/>
  <c r="W5"/>
  <c r="W4"/>
  <c r="D26"/>
  <c r="D17"/>
  <c r="D8"/>
  <c r="O36"/>
  <c r="O37"/>
  <c r="H4"/>
  <c r="C42"/>
  <c r="D42" s="1"/>
  <c r="C41"/>
  <c r="D41" s="1"/>
  <c r="C40"/>
  <c r="D40" s="1"/>
  <c r="C39"/>
  <c r="F39" s="1"/>
  <c r="H12"/>
  <c r="O30"/>
  <c r="O31"/>
  <c r="O32"/>
  <c r="O33"/>
  <c r="S22"/>
  <c r="R22"/>
  <c r="Q22"/>
  <c r="P22"/>
  <c r="O22"/>
  <c r="N22"/>
  <c r="M22"/>
  <c r="L22"/>
  <c r="K22"/>
  <c r="J22"/>
  <c r="S21"/>
  <c r="R21"/>
  <c r="Q21"/>
  <c r="P21"/>
  <c r="O21"/>
  <c r="N21"/>
  <c r="M21"/>
  <c r="L21"/>
  <c r="K21"/>
  <c r="J21"/>
  <c r="S20"/>
  <c r="R20"/>
  <c r="Q20"/>
  <c r="P20"/>
  <c r="O20"/>
  <c r="N20"/>
  <c r="M20"/>
  <c r="L20"/>
  <c r="K20"/>
  <c r="J20"/>
  <c r="S19"/>
  <c r="H20" s="1"/>
  <c r="R19"/>
  <c r="Q19"/>
  <c r="P19"/>
  <c r="O19"/>
  <c r="N19"/>
  <c r="M19"/>
  <c r="L19"/>
  <c r="K19"/>
  <c r="J19"/>
  <c r="O34"/>
  <c r="O35"/>
  <c r="O38"/>
  <c r="I27"/>
  <c r="S26"/>
  <c r="R26"/>
  <c r="Q26"/>
  <c r="P26"/>
  <c r="O26"/>
  <c r="N26"/>
  <c r="M26"/>
  <c r="L26"/>
  <c r="K26"/>
  <c r="J26"/>
  <c r="S25"/>
  <c r="R25"/>
  <c r="Q25"/>
  <c r="P25"/>
  <c r="O25"/>
  <c r="N25"/>
  <c r="M25"/>
  <c r="L25"/>
  <c r="K25"/>
  <c r="J25"/>
  <c r="S24"/>
  <c r="R24"/>
  <c r="Q24"/>
  <c r="P24"/>
  <c r="O24"/>
  <c r="N24"/>
  <c r="M24"/>
  <c r="L24"/>
  <c r="K24"/>
  <c r="J24"/>
  <c r="S23"/>
  <c r="R23"/>
  <c r="Q23"/>
  <c r="P23"/>
  <c r="O23"/>
  <c r="N23"/>
  <c r="M23"/>
  <c r="L23"/>
  <c r="K23"/>
  <c r="J23"/>
  <c r="S18"/>
  <c r="R18"/>
  <c r="Q18"/>
  <c r="P18"/>
  <c r="O18"/>
  <c r="N18"/>
  <c r="M18"/>
  <c r="L18"/>
  <c r="K18"/>
  <c r="J18"/>
  <c r="S17"/>
  <c r="R17"/>
  <c r="Q17"/>
  <c r="P17"/>
  <c r="O17"/>
  <c r="N17"/>
  <c r="M17"/>
  <c r="L17"/>
  <c r="K17"/>
  <c r="J17"/>
  <c r="S16"/>
  <c r="R16"/>
  <c r="Q16"/>
  <c r="P16"/>
  <c r="O16"/>
  <c r="N16"/>
  <c r="M16"/>
  <c r="L16"/>
  <c r="K16"/>
  <c r="J16"/>
  <c r="S15"/>
  <c r="H16" s="1"/>
  <c r="R15"/>
  <c r="Q15"/>
  <c r="P15"/>
  <c r="O15"/>
  <c r="N15"/>
  <c r="M15"/>
  <c r="L15"/>
  <c r="K15"/>
  <c r="J15"/>
  <c r="S14"/>
  <c r="R14"/>
  <c r="Q14"/>
  <c r="P14"/>
  <c r="O14"/>
  <c r="N14"/>
  <c r="M14"/>
  <c r="L14"/>
  <c r="K14"/>
  <c r="J14"/>
  <c r="S13"/>
  <c r="R13"/>
  <c r="Q13"/>
  <c r="P13"/>
  <c r="O13"/>
  <c r="N13"/>
  <c r="M13"/>
  <c r="L13"/>
  <c r="K13"/>
  <c r="J13"/>
  <c r="S12"/>
  <c r="R12"/>
  <c r="Q12"/>
  <c r="P12"/>
  <c r="O12"/>
  <c r="N12"/>
  <c r="M12"/>
  <c r="L12"/>
  <c r="K12"/>
  <c r="J12"/>
  <c r="S11"/>
  <c r="R11"/>
  <c r="Q11"/>
  <c r="P11"/>
  <c r="O11"/>
  <c r="N11"/>
  <c r="M11"/>
  <c r="L11"/>
  <c r="K11"/>
  <c r="J11"/>
  <c r="S10"/>
  <c r="H8" s="1"/>
  <c r="R10"/>
  <c r="Q10"/>
  <c r="P10"/>
  <c r="O10"/>
  <c r="N10"/>
  <c r="M10"/>
  <c r="L10"/>
  <c r="K10"/>
  <c r="J10"/>
  <c r="S9"/>
  <c r="R9"/>
  <c r="Q9"/>
  <c r="P9"/>
  <c r="O9"/>
  <c r="N9"/>
  <c r="M9"/>
  <c r="L9"/>
  <c r="K9"/>
  <c r="J9"/>
  <c r="S8"/>
  <c r="R8"/>
  <c r="Q8"/>
  <c r="P8"/>
  <c r="O8"/>
  <c r="N8"/>
  <c r="M8"/>
  <c r="L8"/>
  <c r="K8"/>
  <c r="J8"/>
  <c r="S7"/>
  <c r="R7"/>
  <c r="Q7"/>
  <c r="P7"/>
  <c r="O7"/>
  <c r="N7"/>
  <c r="M7"/>
  <c r="L7"/>
  <c r="K7"/>
  <c r="J7"/>
  <c r="F32"/>
  <c r="F31"/>
  <c r="F30"/>
  <c r="F29"/>
  <c r="F24"/>
  <c r="F23"/>
  <c r="F22"/>
  <c r="F21"/>
  <c r="F15"/>
  <c r="F14"/>
  <c r="F13"/>
  <c r="F12"/>
  <c r="F6"/>
  <c r="F5"/>
  <c r="F4"/>
  <c r="F3"/>
  <c r="D32"/>
  <c r="D31"/>
  <c r="D30"/>
  <c r="D29"/>
  <c r="D24"/>
  <c r="D23"/>
  <c r="D22"/>
  <c r="D21"/>
  <c r="D15"/>
  <c r="D14"/>
  <c r="D13"/>
  <c r="D12"/>
  <c r="D6"/>
  <c r="D5"/>
  <c r="D3"/>
  <c r="D4"/>
  <c r="S6"/>
  <c r="S5"/>
  <c r="S4"/>
  <c r="S3"/>
  <c r="R6"/>
  <c r="R5"/>
  <c r="R4"/>
  <c r="R3"/>
  <c r="Q6"/>
  <c r="Q5"/>
  <c r="Q4"/>
  <c r="Q3"/>
  <c r="P6"/>
  <c r="P5"/>
  <c r="P4"/>
  <c r="P3"/>
  <c r="O6"/>
  <c r="O5"/>
  <c r="O4"/>
  <c r="O3"/>
  <c r="N6"/>
  <c r="N5"/>
  <c r="N4"/>
  <c r="N3"/>
  <c r="M6"/>
  <c r="M5"/>
  <c r="M4"/>
  <c r="M3"/>
  <c r="L6"/>
  <c r="L5"/>
  <c r="L4"/>
  <c r="L3"/>
  <c r="K6"/>
  <c r="K5"/>
  <c r="K4"/>
  <c r="K3"/>
  <c r="J6"/>
  <c r="J5"/>
  <c r="J4"/>
  <c r="J3"/>
  <c r="D39" l="1"/>
  <c r="D43" s="1"/>
  <c r="H24"/>
  <c r="D34" s="1"/>
  <c r="F42"/>
  <c r="F41"/>
  <c r="F40"/>
  <c r="O39"/>
  <c r="F33"/>
  <c r="H31"/>
  <c r="F25"/>
  <c r="F16"/>
  <c r="F7"/>
  <c r="D7"/>
  <c r="D25"/>
  <c r="D33"/>
  <c r="J27"/>
  <c r="L27"/>
  <c r="N27"/>
  <c r="P27"/>
  <c r="R27"/>
  <c r="K27"/>
  <c r="M27"/>
  <c r="O27"/>
  <c r="Q27"/>
  <c r="S27"/>
  <c r="D16"/>
  <c r="H30" l="1"/>
  <c r="H32" s="1"/>
  <c r="F43"/>
  <c r="D36"/>
  <c r="F36"/>
  <c r="D35" l="1"/>
</calcChain>
</file>

<file path=xl/sharedStrings.xml><?xml version="1.0" encoding="utf-8"?>
<sst xmlns="http://schemas.openxmlformats.org/spreadsheetml/2006/main" count="83" uniqueCount="47">
  <si>
    <t>Infantry</t>
  </si>
  <si>
    <t>Archer</t>
  </si>
  <si>
    <t>Catapults</t>
  </si>
  <si>
    <t>Qty</t>
  </si>
  <si>
    <t>Cost</t>
  </si>
  <si>
    <t>Total</t>
  </si>
  <si>
    <t>Level</t>
  </si>
  <si>
    <t>Capacity</t>
  </si>
  <si>
    <t>Oases</t>
  </si>
  <si>
    <t>Max</t>
  </si>
  <si>
    <t>Gross Cost of Troops</t>
  </si>
  <si>
    <t>Net Crop Production</t>
  </si>
  <si>
    <t>Count</t>
  </si>
  <si>
    <t>Oasis Lvl</t>
  </si>
  <si>
    <t>Value</t>
  </si>
  <si>
    <t>Cavalry</t>
  </si>
  <si>
    <t>Each level adds 5% of base to production</t>
  </si>
  <si>
    <t>Output</t>
  </si>
  <si>
    <t>Base Res.Prod.</t>
  </si>
  <si>
    <t>Load</t>
  </si>
  <si>
    <t>Max Carry</t>
  </si>
  <si>
    <t>Len of Field</t>
  </si>
  <si>
    <t>Cav Speed w/March Lvl 10</t>
  </si>
  <si>
    <t>Versus</t>
  </si>
  <si>
    <t>Lvl 10 Cats</t>
  </si>
  <si>
    <t>Main</t>
  </si>
  <si>
    <t>Sub1</t>
  </si>
  <si>
    <t>Sub2</t>
  </si>
  <si>
    <t>Sub3</t>
  </si>
  <si>
    <t>Sub4</t>
  </si>
  <si>
    <t>Sub 5</t>
  </si>
  <si>
    <t>Sub 1</t>
  </si>
  <si>
    <t>Your</t>
  </si>
  <si>
    <t>Main City</t>
  </si>
  <si>
    <t>Highlight Your level like I did</t>
  </si>
  <si>
    <t>Adjust formulals based on the column you've highlighted</t>
  </si>
  <si>
    <t>Edit these cells with your troop levels</t>
  </si>
  <si>
    <t>Subs 2 and 3 totals</t>
  </si>
  <si>
    <t>Subs 4 and 5 totals</t>
  </si>
  <si>
    <t xml:space="preserve">Total </t>
  </si>
  <si>
    <t>Crop</t>
  </si>
  <si>
    <t>City by City troop levels and costs and capabilities</t>
  </si>
  <si>
    <t>Total Army Summary</t>
  </si>
  <si>
    <t>Interim Calculations</t>
  </si>
  <si>
    <t>Crop Lvls</t>
  </si>
  <si>
    <t>Diff</t>
  </si>
  <si>
    <t>??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</si>
</sst>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164" fontId="0" fillId="0" borderId="0" xfId="1" applyNumberFormat="1" applyFont="1"/>
    <xf numFmtId="0" fontId="0" fillId="2" borderId="0" xfId="0" applyFill="1"/>
    <xf numFmtId="0" fontId="0" fillId="0" borderId="1" xfId="0" applyBorder="1"/>
    <xf numFmtId="0" fontId="2" fillId="2" borderId="1" xfId="0" applyFont="1" applyFill="1" applyBorder="1"/>
    <xf numFmtId="0" fontId="0" fillId="0" borderId="0" xfId="0" applyAlignment="1">
      <alignment horizontal="right"/>
    </xf>
    <xf numFmtId="164" fontId="0" fillId="0" borderId="0" xfId="0" applyNumberFormat="1"/>
    <xf numFmtId="0" fontId="0" fillId="3" borderId="0" xfId="0" applyFill="1"/>
    <xf numFmtId="0" fontId="0" fillId="3" borderId="1" xfId="0" applyFont="1" applyFill="1" applyBorder="1"/>
    <xf numFmtId="0" fontId="0" fillId="0" borderId="0" xfId="0" applyAlignment="1">
      <alignment horizontal="center"/>
    </xf>
    <xf numFmtId="0" fontId="3" fillId="0" borderId="0" xfId="0" applyFont="1"/>
    <xf numFmtId="164" fontId="3" fillId="0" borderId="0" xfId="1" applyNumberFormat="1" applyFont="1"/>
    <xf numFmtId="0" fontId="4" fillId="0" borderId="0" xfId="0" applyFont="1"/>
    <xf numFmtId="164" fontId="4" fillId="0" borderId="0" xfId="1" applyNumberFormat="1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5" borderId="0" xfId="0" applyFill="1"/>
    <xf numFmtId="0" fontId="0" fillId="6" borderId="0" xfId="0" applyFill="1"/>
    <xf numFmtId="164" fontId="5" fillId="4" borderId="0" xfId="1" applyNumberFormat="1" applyFont="1" applyFill="1"/>
    <xf numFmtId="0" fontId="5" fillId="4" borderId="0" xfId="0" applyFont="1" applyFill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3"/>
  <sheetViews>
    <sheetView tabSelected="1" zoomScale="75" zoomScaleNormal="75" workbookViewId="0">
      <selection activeCell="U2" sqref="U2"/>
    </sheetView>
  </sheetViews>
  <sheetFormatPr defaultRowHeight="14.4"/>
  <cols>
    <col min="1" max="1" width="10.33203125" customWidth="1"/>
    <col min="2" max="2" width="4.44140625" customWidth="1"/>
    <col min="3" max="3" width="7.6640625" customWidth="1"/>
    <col min="4" max="4" width="9.33203125" customWidth="1"/>
    <col min="5" max="5" width="5.6640625" customWidth="1"/>
    <col min="6" max="6" width="11.33203125" customWidth="1"/>
    <col min="9" max="9" width="8.88671875" style="11"/>
    <col min="20" max="20" width="5.6640625" customWidth="1"/>
    <col min="23" max="23" width="4.33203125" customWidth="1"/>
    <col min="24" max="24" width="14.33203125" customWidth="1"/>
    <col min="25" max="25" width="12.5546875" customWidth="1"/>
    <col min="26" max="26" width="3.109375" customWidth="1"/>
    <col min="27" max="27" width="11" customWidth="1"/>
    <col min="28" max="28" width="12.44140625" customWidth="1"/>
  </cols>
  <sheetData>
    <row r="1" spans="1:29">
      <c r="A1" s="22" t="s">
        <v>41</v>
      </c>
      <c r="B1" s="22"/>
      <c r="C1" s="22"/>
      <c r="D1" s="22"/>
      <c r="E1" s="22"/>
      <c r="F1" s="22"/>
      <c r="H1" s="1" t="s">
        <v>39</v>
      </c>
      <c r="I1" s="15" t="s">
        <v>32</v>
      </c>
      <c r="J1" s="10" t="s">
        <v>16</v>
      </c>
      <c r="K1" s="10"/>
      <c r="L1" s="10"/>
      <c r="M1" s="10"/>
      <c r="N1" s="10"/>
      <c r="O1" s="10"/>
      <c r="P1" s="10"/>
      <c r="Q1" s="10"/>
      <c r="R1" s="10"/>
      <c r="S1" s="10"/>
      <c r="U1" s="10" t="s">
        <v>18</v>
      </c>
      <c r="V1" s="10"/>
      <c r="AA1" t="s">
        <v>22</v>
      </c>
    </row>
    <row r="2" spans="1:29">
      <c r="A2" s="1" t="s">
        <v>33</v>
      </c>
      <c r="C2" s="13" t="s">
        <v>3</v>
      </c>
      <c r="D2" t="s">
        <v>4</v>
      </c>
      <c r="E2" t="s">
        <v>19</v>
      </c>
      <c r="F2" t="s">
        <v>20</v>
      </c>
      <c r="H2" s="21" t="s">
        <v>40</v>
      </c>
      <c r="I2" s="16" t="s">
        <v>44</v>
      </c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9">
        <v>9</v>
      </c>
      <c r="S2" s="5">
        <v>10</v>
      </c>
      <c r="T2" s="4"/>
      <c r="U2" s="6" t="s">
        <v>17</v>
      </c>
      <c r="V2" s="6" t="s">
        <v>6</v>
      </c>
      <c r="W2" t="s">
        <v>45</v>
      </c>
      <c r="AA2" t="s">
        <v>5</v>
      </c>
      <c r="AB2" t="s">
        <v>21</v>
      </c>
      <c r="AC2" t="s">
        <v>23</v>
      </c>
    </row>
    <row r="3" spans="1:29">
      <c r="A3" t="s">
        <v>0</v>
      </c>
      <c r="B3">
        <v>1</v>
      </c>
      <c r="C3" s="19">
        <v>0</v>
      </c>
      <c r="D3" s="2">
        <f xml:space="preserve"> B3 * C3</f>
        <v>0</v>
      </c>
      <c r="E3" s="2">
        <v>80</v>
      </c>
      <c r="F3" s="2">
        <f xml:space="preserve"> C3 * E3</f>
        <v>0</v>
      </c>
      <c r="H3" t="s">
        <v>25</v>
      </c>
      <c r="I3" s="20">
        <v>2080</v>
      </c>
      <c r="J3">
        <f t="shared" ref="J3:J18" si="0" xml:space="preserve"> I3 + (I3 * 0.1)</f>
        <v>2288</v>
      </c>
      <c r="K3">
        <f t="shared" ref="K3:K18" si="1" xml:space="preserve"> I3 + (I3 * 0.2)</f>
        <v>2496</v>
      </c>
      <c r="L3">
        <f t="shared" ref="L3:L18" si="2" xml:space="preserve"> I3 + (I3 * 0.3)</f>
        <v>2704</v>
      </c>
      <c r="M3">
        <f t="shared" ref="M3:M18" si="3" xml:space="preserve"> I3 + (I3 * 0.4)</f>
        <v>2912</v>
      </c>
      <c r="N3">
        <f t="shared" ref="N3:N18" si="4" xml:space="preserve"> I3 + (I3 * 0.5)</f>
        <v>3120</v>
      </c>
      <c r="O3">
        <f t="shared" ref="O3:O18" si="5" xml:space="preserve"> I3 + (I3 * 0.6)</f>
        <v>3328</v>
      </c>
      <c r="P3">
        <f t="shared" ref="P3:P18" si="6" xml:space="preserve"> I3 + (I3 * 0.7)</f>
        <v>3536</v>
      </c>
      <c r="Q3">
        <f t="shared" ref="Q3:Q18" si="7" xml:space="preserve"> I3 + (I3 * 0.8)</f>
        <v>3744</v>
      </c>
      <c r="R3" s="8">
        <f t="shared" ref="R3:R18" si="8" xml:space="preserve"> I3 + (I3 * 0.9)</f>
        <v>3952</v>
      </c>
      <c r="S3" s="3">
        <f t="shared" ref="S3:S18" si="9" xml:space="preserve"> I3*2</f>
        <v>4160</v>
      </c>
      <c r="U3">
        <v>6</v>
      </c>
      <c r="V3">
        <v>0</v>
      </c>
      <c r="AA3">
        <v>145</v>
      </c>
      <c r="AB3">
        <v>348</v>
      </c>
      <c r="AC3">
        <v>0</v>
      </c>
    </row>
    <row r="4" spans="1:29">
      <c r="A4" t="s">
        <v>15</v>
      </c>
      <c r="B4">
        <v>4</v>
      </c>
      <c r="C4" s="19">
        <v>11000</v>
      </c>
      <c r="D4" s="2">
        <f xml:space="preserve"> B4 * C4</f>
        <v>44000</v>
      </c>
      <c r="E4" s="2">
        <v>100</v>
      </c>
      <c r="F4" s="2">
        <f xml:space="preserve"> C4 * E4</f>
        <v>1100000</v>
      </c>
      <c r="H4" s="18">
        <f>SUM(S3:S6)</f>
        <v>16120</v>
      </c>
      <c r="I4" s="20">
        <v>2080</v>
      </c>
      <c r="J4">
        <f t="shared" si="0"/>
        <v>2288</v>
      </c>
      <c r="K4">
        <f t="shared" si="1"/>
        <v>2496</v>
      </c>
      <c r="L4">
        <f t="shared" si="2"/>
        <v>2704</v>
      </c>
      <c r="M4">
        <f t="shared" si="3"/>
        <v>2912</v>
      </c>
      <c r="N4">
        <f t="shared" si="4"/>
        <v>3120</v>
      </c>
      <c r="O4">
        <f t="shared" si="5"/>
        <v>3328</v>
      </c>
      <c r="P4">
        <f t="shared" si="6"/>
        <v>3536</v>
      </c>
      <c r="Q4">
        <f t="shared" si="7"/>
        <v>3744</v>
      </c>
      <c r="R4" s="8">
        <f t="shared" si="8"/>
        <v>3952</v>
      </c>
      <c r="S4" s="3">
        <f t="shared" si="9"/>
        <v>4160</v>
      </c>
      <c r="U4">
        <v>15</v>
      </c>
      <c r="V4">
        <v>1</v>
      </c>
      <c r="W4">
        <f>(U4-U3)</f>
        <v>9</v>
      </c>
      <c r="AC4" t="s">
        <v>24</v>
      </c>
    </row>
    <row r="5" spans="1:29">
      <c r="A5" t="s">
        <v>1</v>
      </c>
      <c r="B5">
        <v>2</v>
      </c>
      <c r="C5" s="19">
        <v>0</v>
      </c>
      <c r="D5" s="2">
        <f xml:space="preserve"> B5 * C5</f>
        <v>0</v>
      </c>
      <c r="E5" s="2">
        <v>40</v>
      </c>
      <c r="F5" s="2">
        <f xml:space="preserve"> C5 * E5</f>
        <v>0</v>
      </c>
      <c r="I5" s="20">
        <v>2080</v>
      </c>
      <c r="J5">
        <f t="shared" si="0"/>
        <v>2288</v>
      </c>
      <c r="K5">
        <f t="shared" si="1"/>
        <v>2496</v>
      </c>
      <c r="L5">
        <f t="shared" si="2"/>
        <v>2704</v>
      </c>
      <c r="M5">
        <f t="shared" si="3"/>
        <v>2912</v>
      </c>
      <c r="N5">
        <f t="shared" si="4"/>
        <v>3120</v>
      </c>
      <c r="O5">
        <f t="shared" si="5"/>
        <v>3328</v>
      </c>
      <c r="P5">
        <f t="shared" si="6"/>
        <v>3536</v>
      </c>
      <c r="Q5">
        <f t="shared" si="7"/>
        <v>3744</v>
      </c>
      <c r="R5" s="8">
        <f t="shared" si="8"/>
        <v>3952</v>
      </c>
      <c r="S5" s="3">
        <f t="shared" si="9"/>
        <v>4160</v>
      </c>
      <c r="U5">
        <v>26</v>
      </c>
      <c r="V5">
        <v>2</v>
      </c>
      <c r="W5">
        <f>(U5-U4)</f>
        <v>11</v>
      </c>
    </row>
    <row r="6" spans="1:29">
      <c r="A6" t="s">
        <v>2</v>
      </c>
      <c r="B6">
        <v>10</v>
      </c>
      <c r="C6" s="19">
        <v>0</v>
      </c>
      <c r="D6" s="2">
        <f xml:space="preserve"> B6 * C6</f>
        <v>0</v>
      </c>
      <c r="E6" s="2">
        <v>40</v>
      </c>
      <c r="F6" s="2">
        <f xml:space="preserve"> C6 * E6</f>
        <v>0</v>
      </c>
      <c r="I6" s="20">
        <v>1820</v>
      </c>
      <c r="J6">
        <f t="shared" si="0"/>
        <v>2002</v>
      </c>
      <c r="K6">
        <f t="shared" si="1"/>
        <v>2184</v>
      </c>
      <c r="L6">
        <f t="shared" si="2"/>
        <v>2366</v>
      </c>
      <c r="M6">
        <f t="shared" si="3"/>
        <v>2548</v>
      </c>
      <c r="N6">
        <f t="shared" si="4"/>
        <v>2730</v>
      </c>
      <c r="O6">
        <f t="shared" si="5"/>
        <v>2912</v>
      </c>
      <c r="P6">
        <f t="shared" si="6"/>
        <v>3094</v>
      </c>
      <c r="Q6">
        <f t="shared" si="7"/>
        <v>3276</v>
      </c>
      <c r="R6" s="8">
        <f t="shared" si="8"/>
        <v>3458</v>
      </c>
      <c r="S6" s="3">
        <f t="shared" si="9"/>
        <v>3640</v>
      </c>
      <c r="U6">
        <v>42</v>
      </c>
      <c r="V6">
        <v>3</v>
      </c>
      <c r="W6">
        <f>(U6-U5)</f>
        <v>16</v>
      </c>
    </row>
    <row r="7" spans="1:29">
      <c r="C7" s="13" t="s">
        <v>5</v>
      </c>
      <c r="D7" s="2">
        <f>SUM(D3:D6)</f>
        <v>44000</v>
      </c>
      <c r="E7" s="2"/>
      <c r="F7" s="2">
        <f>SUM(F3:F6)</f>
        <v>1100000</v>
      </c>
      <c r="H7" t="s">
        <v>26</v>
      </c>
      <c r="I7" s="20">
        <v>1500</v>
      </c>
      <c r="J7">
        <f t="shared" si="0"/>
        <v>1650</v>
      </c>
      <c r="K7">
        <f t="shared" si="1"/>
        <v>1800</v>
      </c>
      <c r="L7">
        <f t="shared" si="2"/>
        <v>1950</v>
      </c>
      <c r="M7">
        <f t="shared" si="3"/>
        <v>2100</v>
      </c>
      <c r="N7">
        <f t="shared" si="4"/>
        <v>2250</v>
      </c>
      <c r="O7">
        <f t="shared" si="5"/>
        <v>2400</v>
      </c>
      <c r="P7">
        <f t="shared" si="6"/>
        <v>2550</v>
      </c>
      <c r="Q7">
        <f t="shared" si="7"/>
        <v>2700</v>
      </c>
      <c r="R7" s="8">
        <f t="shared" si="8"/>
        <v>2850</v>
      </c>
      <c r="S7" s="3">
        <f t="shared" si="9"/>
        <v>3000</v>
      </c>
      <c r="U7">
        <v>59</v>
      </c>
      <c r="V7">
        <v>4</v>
      </c>
      <c r="W7">
        <f>(U7-U6)</f>
        <v>17</v>
      </c>
    </row>
    <row r="8" spans="1:29">
      <c r="C8" s="11"/>
      <c r="D8" s="7">
        <f>H4-D7</f>
        <v>-27880</v>
      </c>
      <c r="H8" s="18">
        <f>SUM(S7:S10)</f>
        <v>12000</v>
      </c>
      <c r="I8" s="20">
        <v>1500</v>
      </c>
      <c r="J8">
        <f t="shared" si="0"/>
        <v>1650</v>
      </c>
      <c r="K8">
        <f t="shared" si="1"/>
        <v>1800</v>
      </c>
      <c r="L8">
        <f t="shared" si="2"/>
        <v>1950</v>
      </c>
      <c r="M8">
        <f t="shared" si="3"/>
        <v>2100</v>
      </c>
      <c r="N8">
        <f t="shared" si="4"/>
        <v>2250</v>
      </c>
      <c r="O8">
        <f t="shared" si="5"/>
        <v>2400</v>
      </c>
      <c r="P8">
        <f t="shared" si="6"/>
        <v>2550</v>
      </c>
      <c r="Q8">
        <f t="shared" si="7"/>
        <v>2700</v>
      </c>
      <c r="R8" s="8">
        <f t="shared" si="8"/>
        <v>2850</v>
      </c>
      <c r="S8" s="3">
        <f t="shared" si="9"/>
        <v>3000</v>
      </c>
      <c r="U8">
        <v>85</v>
      </c>
      <c r="V8">
        <v>5</v>
      </c>
      <c r="W8">
        <f>(U8-U7)</f>
        <v>26</v>
      </c>
    </row>
    <row r="9" spans="1:29">
      <c r="C9" s="11"/>
      <c r="I9" s="20">
        <v>1500</v>
      </c>
      <c r="J9">
        <f t="shared" si="0"/>
        <v>1650</v>
      </c>
      <c r="K9">
        <f t="shared" si="1"/>
        <v>1800</v>
      </c>
      <c r="L9">
        <f t="shared" si="2"/>
        <v>1950</v>
      </c>
      <c r="M9">
        <f t="shared" si="3"/>
        <v>2100</v>
      </c>
      <c r="N9">
        <f t="shared" si="4"/>
        <v>2250</v>
      </c>
      <c r="O9">
        <f t="shared" si="5"/>
        <v>2400</v>
      </c>
      <c r="P9">
        <f t="shared" si="6"/>
        <v>2550</v>
      </c>
      <c r="Q9">
        <f t="shared" si="7"/>
        <v>2700</v>
      </c>
      <c r="R9" s="8">
        <f t="shared" si="8"/>
        <v>2850</v>
      </c>
      <c r="S9" s="3">
        <f t="shared" si="9"/>
        <v>3000</v>
      </c>
      <c r="U9">
        <v>125</v>
      </c>
      <c r="V9">
        <v>6</v>
      </c>
      <c r="W9">
        <f>(U9-U8)</f>
        <v>40</v>
      </c>
    </row>
    <row r="10" spans="1:29">
      <c r="C10" s="11"/>
      <c r="I10" s="20">
        <v>1500</v>
      </c>
      <c r="J10">
        <f t="shared" si="0"/>
        <v>1650</v>
      </c>
      <c r="K10">
        <f t="shared" si="1"/>
        <v>1800</v>
      </c>
      <c r="L10">
        <f t="shared" si="2"/>
        <v>1950</v>
      </c>
      <c r="M10">
        <f t="shared" si="3"/>
        <v>2100</v>
      </c>
      <c r="N10">
        <f t="shared" si="4"/>
        <v>2250</v>
      </c>
      <c r="O10">
        <f t="shared" si="5"/>
        <v>2400</v>
      </c>
      <c r="P10">
        <f t="shared" si="6"/>
        <v>2550</v>
      </c>
      <c r="Q10">
        <f t="shared" si="7"/>
        <v>2700</v>
      </c>
      <c r="R10" s="8">
        <f t="shared" si="8"/>
        <v>2850</v>
      </c>
      <c r="S10" s="3">
        <f t="shared" si="9"/>
        <v>3000</v>
      </c>
      <c r="U10">
        <v>168</v>
      </c>
      <c r="V10">
        <v>7</v>
      </c>
      <c r="W10">
        <f>(U10-U9)</f>
        <v>43</v>
      </c>
    </row>
    <row r="11" spans="1:29">
      <c r="A11" s="1" t="s">
        <v>31</v>
      </c>
      <c r="C11" s="14" t="s">
        <v>3</v>
      </c>
      <c r="D11" s="2" t="s">
        <v>4</v>
      </c>
      <c r="E11" t="s">
        <v>19</v>
      </c>
      <c r="F11" t="s">
        <v>20</v>
      </c>
      <c r="H11" t="s">
        <v>27</v>
      </c>
      <c r="I11" s="20">
        <v>1280</v>
      </c>
      <c r="J11">
        <f t="shared" si="0"/>
        <v>1408</v>
      </c>
      <c r="K11">
        <f t="shared" si="1"/>
        <v>1536</v>
      </c>
      <c r="L11">
        <f t="shared" si="2"/>
        <v>1664</v>
      </c>
      <c r="M11">
        <f t="shared" si="3"/>
        <v>1792</v>
      </c>
      <c r="N11">
        <f t="shared" si="4"/>
        <v>1920</v>
      </c>
      <c r="O11">
        <f t="shared" si="5"/>
        <v>2048</v>
      </c>
      <c r="P11">
        <f t="shared" si="6"/>
        <v>2176</v>
      </c>
      <c r="Q11">
        <f t="shared" si="7"/>
        <v>2304</v>
      </c>
      <c r="R11" s="8">
        <f t="shared" si="8"/>
        <v>2432</v>
      </c>
      <c r="S11" s="3">
        <f t="shared" si="9"/>
        <v>2560</v>
      </c>
      <c r="U11">
        <v>230</v>
      </c>
      <c r="V11">
        <v>8</v>
      </c>
      <c r="W11">
        <f>(U11-U10)</f>
        <v>62</v>
      </c>
    </row>
    <row r="12" spans="1:29">
      <c r="A12" t="s">
        <v>0</v>
      </c>
      <c r="B12">
        <v>1</v>
      </c>
      <c r="C12" s="19">
        <v>85</v>
      </c>
      <c r="D12" s="2">
        <f xml:space="preserve"> B12 * C12</f>
        <v>85</v>
      </c>
      <c r="E12" s="2">
        <v>80</v>
      </c>
      <c r="F12" s="2">
        <f xml:space="preserve"> C12 * E12</f>
        <v>6800</v>
      </c>
      <c r="H12" s="18">
        <f>SUM(S11:S14)</f>
        <v>10240</v>
      </c>
      <c r="I12" s="20">
        <v>1280</v>
      </c>
      <c r="J12">
        <f t="shared" si="0"/>
        <v>1408</v>
      </c>
      <c r="K12">
        <f t="shared" si="1"/>
        <v>1536</v>
      </c>
      <c r="L12">
        <f t="shared" si="2"/>
        <v>1664</v>
      </c>
      <c r="M12">
        <f t="shared" si="3"/>
        <v>1792</v>
      </c>
      <c r="N12">
        <f t="shared" si="4"/>
        <v>1920</v>
      </c>
      <c r="O12">
        <f t="shared" si="5"/>
        <v>2048</v>
      </c>
      <c r="P12">
        <f t="shared" si="6"/>
        <v>2176</v>
      </c>
      <c r="Q12">
        <f t="shared" si="7"/>
        <v>2304</v>
      </c>
      <c r="R12" s="8">
        <f t="shared" si="8"/>
        <v>2432</v>
      </c>
      <c r="S12" s="3">
        <f t="shared" si="9"/>
        <v>2560</v>
      </c>
      <c r="U12">
        <v>319</v>
      </c>
      <c r="V12">
        <v>9</v>
      </c>
      <c r="W12">
        <f>(U12-U11)</f>
        <v>89</v>
      </c>
    </row>
    <row r="13" spans="1:29">
      <c r="A13" t="s">
        <v>15</v>
      </c>
      <c r="B13">
        <v>4</v>
      </c>
      <c r="C13" s="19">
        <v>0</v>
      </c>
      <c r="D13" s="2">
        <f xml:space="preserve"> B13 * C13</f>
        <v>0</v>
      </c>
      <c r="E13" s="2">
        <v>100</v>
      </c>
      <c r="F13" s="2">
        <f xml:space="preserve"> C13 * E13</f>
        <v>0</v>
      </c>
      <c r="I13" s="20">
        <v>1280</v>
      </c>
      <c r="J13">
        <f t="shared" si="0"/>
        <v>1408</v>
      </c>
      <c r="K13">
        <f t="shared" si="1"/>
        <v>1536</v>
      </c>
      <c r="L13">
        <f t="shared" si="2"/>
        <v>1664</v>
      </c>
      <c r="M13">
        <f t="shared" si="3"/>
        <v>1792</v>
      </c>
      <c r="N13">
        <f t="shared" si="4"/>
        <v>1920</v>
      </c>
      <c r="O13">
        <f t="shared" si="5"/>
        <v>2048</v>
      </c>
      <c r="P13">
        <f t="shared" si="6"/>
        <v>2176</v>
      </c>
      <c r="Q13">
        <f t="shared" si="7"/>
        <v>2304</v>
      </c>
      <c r="R13" s="8">
        <f t="shared" si="8"/>
        <v>2432</v>
      </c>
      <c r="S13" s="3">
        <f t="shared" si="9"/>
        <v>2560</v>
      </c>
      <c r="U13">
        <v>420</v>
      </c>
      <c r="V13">
        <v>10</v>
      </c>
      <c r="W13">
        <f>(U13-U12)</f>
        <v>101</v>
      </c>
    </row>
    <row r="14" spans="1:29">
      <c r="A14" t="s">
        <v>1</v>
      </c>
      <c r="B14">
        <v>2</v>
      </c>
      <c r="C14" s="19">
        <v>0</v>
      </c>
      <c r="D14" s="2">
        <f xml:space="preserve"> B14 * C14</f>
        <v>0</v>
      </c>
      <c r="E14" s="2">
        <v>40</v>
      </c>
      <c r="F14" s="2">
        <f xml:space="preserve"> C14 * E14</f>
        <v>0</v>
      </c>
      <c r="I14" s="20">
        <v>1280</v>
      </c>
      <c r="J14">
        <f t="shared" si="0"/>
        <v>1408</v>
      </c>
      <c r="K14">
        <f t="shared" si="1"/>
        <v>1536</v>
      </c>
      <c r="L14">
        <f t="shared" si="2"/>
        <v>1664</v>
      </c>
      <c r="M14">
        <f t="shared" si="3"/>
        <v>1792</v>
      </c>
      <c r="N14">
        <f t="shared" si="4"/>
        <v>1920</v>
      </c>
      <c r="O14">
        <f t="shared" si="5"/>
        <v>2048</v>
      </c>
      <c r="P14">
        <f t="shared" si="6"/>
        <v>2176</v>
      </c>
      <c r="Q14">
        <f t="shared" si="7"/>
        <v>2304</v>
      </c>
      <c r="R14" s="8">
        <f t="shared" si="8"/>
        <v>2432</v>
      </c>
      <c r="S14" s="3">
        <f t="shared" si="9"/>
        <v>2560</v>
      </c>
      <c r="U14">
        <v>560</v>
      </c>
      <c r="V14">
        <v>11</v>
      </c>
      <c r="W14">
        <f>(U14-U13)</f>
        <v>140</v>
      </c>
    </row>
    <row r="15" spans="1:29">
      <c r="A15" t="s">
        <v>2</v>
      </c>
      <c r="B15">
        <v>10</v>
      </c>
      <c r="C15" s="19">
        <v>1150</v>
      </c>
      <c r="D15" s="2">
        <f xml:space="preserve"> B15 * C15</f>
        <v>11500</v>
      </c>
      <c r="E15" s="2">
        <v>40</v>
      </c>
      <c r="F15" s="2">
        <f xml:space="preserve"> C15 * E15</f>
        <v>46000</v>
      </c>
      <c r="H15" t="s">
        <v>28</v>
      </c>
      <c r="I15" s="20">
        <v>1280</v>
      </c>
      <c r="J15">
        <f t="shared" si="0"/>
        <v>1408</v>
      </c>
      <c r="K15">
        <f t="shared" si="1"/>
        <v>1536</v>
      </c>
      <c r="L15">
        <f t="shared" si="2"/>
        <v>1664</v>
      </c>
      <c r="M15">
        <f t="shared" si="3"/>
        <v>1792</v>
      </c>
      <c r="N15">
        <f t="shared" si="4"/>
        <v>1920</v>
      </c>
      <c r="O15">
        <f t="shared" si="5"/>
        <v>2048</v>
      </c>
      <c r="P15">
        <f t="shared" si="6"/>
        <v>2176</v>
      </c>
      <c r="Q15">
        <f t="shared" si="7"/>
        <v>2304</v>
      </c>
      <c r="R15" s="8">
        <f t="shared" si="8"/>
        <v>2432</v>
      </c>
      <c r="S15" s="3">
        <f t="shared" si="9"/>
        <v>2560</v>
      </c>
      <c r="U15">
        <v>712</v>
      </c>
      <c r="V15">
        <v>12</v>
      </c>
      <c r="W15">
        <f>(U15-U14)</f>
        <v>152</v>
      </c>
    </row>
    <row r="16" spans="1:29">
      <c r="C16" s="14" t="s">
        <v>5</v>
      </c>
      <c r="D16" s="2">
        <f>SUM(D12:D15)</f>
        <v>11585</v>
      </c>
      <c r="E16" s="2"/>
      <c r="F16" s="2">
        <f>SUM(F12:F15)</f>
        <v>52800</v>
      </c>
      <c r="H16" s="18">
        <f>SUM(S15:S18)</f>
        <v>10240</v>
      </c>
      <c r="I16" s="20">
        <v>1280</v>
      </c>
      <c r="J16">
        <f t="shared" si="0"/>
        <v>1408</v>
      </c>
      <c r="K16">
        <f t="shared" si="1"/>
        <v>1536</v>
      </c>
      <c r="L16">
        <f t="shared" si="2"/>
        <v>1664</v>
      </c>
      <c r="M16">
        <f t="shared" si="3"/>
        <v>1792</v>
      </c>
      <c r="N16">
        <f t="shared" si="4"/>
        <v>1920</v>
      </c>
      <c r="O16">
        <f t="shared" si="5"/>
        <v>2048</v>
      </c>
      <c r="P16">
        <f t="shared" si="6"/>
        <v>2176</v>
      </c>
      <c r="Q16">
        <f t="shared" si="7"/>
        <v>2304</v>
      </c>
      <c r="R16" s="8">
        <f t="shared" si="8"/>
        <v>2432</v>
      </c>
      <c r="S16" s="3">
        <f t="shared" si="9"/>
        <v>2560</v>
      </c>
      <c r="U16">
        <v>891</v>
      </c>
      <c r="V16">
        <v>13</v>
      </c>
      <c r="W16">
        <f>(U16-U15)</f>
        <v>179</v>
      </c>
    </row>
    <row r="17" spans="1:23">
      <c r="C17" s="12"/>
      <c r="D17" s="2">
        <f xml:space="preserve"> H8 - D16</f>
        <v>415</v>
      </c>
      <c r="E17" s="2"/>
      <c r="F17" s="2"/>
      <c r="I17" s="20">
        <v>1280</v>
      </c>
      <c r="J17">
        <f t="shared" si="0"/>
        <v>1408</v>
      </c>
      <c r="K17">
        <f t="shared" si="1"/>
        <v>1536</v>
      </c>
      <c r="L17">
        <f t="shared" si="2"/>
        <v>1664</v>
      </c>
      <c r="M17">
        <f t="shared" si="3"/>
        <v>1792</v>
      </c>
      <c r="N17">
        <f t="shared" si="4"/>
        <v>1920</v>
      </c>
      <c r="O17">
        <f t="shared" si="5"/>
        <v>2048</v>
      </c>
      <c r="P17">
        <f t="shared" si="6"/>
        <v>2176</v>
      </c>
      <c r="Q17">
        <f t="shared" si="7"/>
        <v>2304</v>
      </c>
      <c r="R17" s="8">
        <f t="shared" si="8"/>
        <v>2432</v>
      </c>
      <c r="S17" s="3">
        <f t="shared" si="9"/>
        <v>2560</v>
      </c>
      <c r="U17">
        <v>1079</v>
      </c>
      <c r="V17">
        <v>14</v>
      </c>
      <c r="W17">
        <f>(U17-U16)</f>
        <v>188</v>
      </c>
    </row>
    <row r="18" spans="1:23">
      <c r="C18" s="12"/>
      <c r="D18" s="2"/>
      <c r="E18" s="2"/>
      <c r="F18" s="2"/>
      <c r="I18" s="20">
        <v>1280</v>
      </c>
      <c r="J18">
        <f t="shared" si="0"/>
        <v>1408</v>
      </c>
      <c r="K18">
        <f t="shared" si="1"/>
        <v>1536</v>
      </c>
      <c r="L18">
        <f t="shared" si="2"/>
        <v>1664</v>
      </c>
      <c r="M18">
        <f t="shared" si="3"/>
        <v>1792</v>
      </c>
      <c r="N18">
        <f t="shared" si="4"/>
        <v>1920</v>
      </c>
      <c r="O18">
        <f t="shared" si="5"/>
        <v>2048</v>
      </c>
      <c r="P18">
        <f t="shared" si="6"/>
        <v>2176</v>
      </c>
      <c r="Q18">
        <f t="shared" si="7"/>
        <v>2304</v>
      </c>
      <c r="R18" s="8">
        <f t="shared" si="8"/>
        <v>2432</v>
      </c>
      <c r="S18" s="3">
        <f t="shared" si="9"/>
        <v>2560</v>
      </c>
      <c r="U18">
        <v>1280</v>
      </c>
      <c r="V18">
        <v>15</v>
      </c>
      <c r="W18">
        <f>(U18-U17)</f>
        <v>201</v>
      </c>
    </row>
    <row r="19" spans="1:23">
      <c r="C19" s="12"/>
      <c r="D19" s="2"/>
      <c r="E19" s="2"/>
      <c r="F19" s="2"/>
      <c r="H19" t="s">
        <v>29</v>
      </c>
      <c r="I19" s="20">
        <v>1280</v>
      </c>
      <c r="J19">
        <f t="shared" ref="J19:J26" si="10" xml:space="preserve"> I19 + (I19 * 0.1)</f>
        <v>1408</v>
      </c>
      <c r="K19">
        <f t="shared" ref="K19:K26" si="11" xml:space="preserve"> I19 + (I19 * 0.2)</f>
        <v>1536</v>
      </c>
      <c r="L19">
        <f t="shared" ref="L19:L26" si="12" xml:space="preserve"> I19 + (I19 * 0.3)</f>
        <v>1664</v>
      </c>
      <c r="M19">
        <f t="shared" ref="M19:M26" si="13" xml:space="preserve"> I19 + (I19 * 0.4)</f>
        <v>1792</v>
      </c>
      <c r="N19">
        <f t="shared" ref="N19:N26" si="14" xml:space="preserve"> I19 + (I19 * 0.5)</f>
        <v>1920</v>
      </c>
      <c r="O19">
        <f t="shared" ref="O19:O26" si="15" xml:space="preserve"> I19 + (I19 * 0.6)</f>
        <v>2048</v>
      </c>
      <c r="P19">
        <f t="shared" ref="P19:P26" si="16" xml:space="preserve"> I19 + (I19 * 0.7)</f>
        <v>2176</v>
      </c>
      <c r="Q19">
        <f t="shared" ref="Q19:Q26" si="17" xml:space="preserve"> I19 + (I19 * 0.8)</f>
        <v>2304</v>
      </c>
      <c r="R19" s="8">
        <f t="shared" ref="R19:R26" si="18" xml:space="preserve"> I19 + (I19 * 0.9)</f>
        <v>2432</v>
      </c>
      <c r="S19" s="3">
        <f t="shared" ref="S19:S26" si="19" xml:space="preserve"> I19*2</f>
        <v>2560</v>
      </c>
      <c r="U19">
        <v>1500</v>
      </c>
      <c r="V19">
        <v>16</v>
      </c>
      <c r="W19">
        <f>(U19-U18)</f>
        <v>220</v>
      </c>
    </row>
    <row r="20" spans="1:23">
      <c r="A20" s="1" t="s">
        <v>37</v>
      </c>
      <c r="C20" s="14" t="s">
        <v>3</v>
      </c>
      <c r="D20" s="2" t="s">
        <v>4</v>
      </c>
      <c r="E20" t="s">
        <v>19</v>
      </c>
      <c r="F20" t="s">
        <v>20</v>
      </c>
      <c r="H20" s="18">
        <f>SUM(S19:S22)</f>
        <v>10240</v>
      </c>
      <c r="I20" s="20">
        <v>1280</v>
      </c>
      <c r="J20">
        <f t="shared" si="10"/>
        <v>1408</v>
      </c>
      <c r="K20">
        <f t="shared" si="11"/>
        <v>1536</v>
      </c>
      <c r="L20">
        <f t="shared" si="12"/>
        <v>1664</v>
      </c>
      <c r="M20">
        <f t="shared" si="13"/>
        <v>1792</v>
      </c>
      <c r="N20">
        <f t="shared" si="14"/>
        <v>1920</v>
      </c>
      <c r="O20">
        <f t="shared" si="15"/>
        <v>2048</v>
      </c>
      <c r="P20">
        <f t="shared" si="16"/>
        <v>2176</v>
      </c>
      <c r="Q20">
        <f t="shared" si="17"/>
        <v>2304</v>
      </c>
      <c r="R20" s="8">
        <f t="shared" si="18"/>
        <v>2432</v>
      </c>
      <c r="S20" s="3">
        <f t="shared" si="19"/>
        <v>2560</v>
      </c>
      <c r="U20">
        <v>1820</v>
      </c>
      <c r="V20">
        <v>17</v>
      </c>
      <c r="W20">
        <f>(U20-U19)</f>
        <v>320</v>
      </c>
    </row>
    <row r="21" spans="1:23">
      <c r="A21" t="s">
        <v>0</v>
      </c>
      <c r="B21">
        <v>1</v>
      </c>
      <c r="C21" s="19">
        <v>0</v>
      </c>
      <c r="D21" s="2">
        <f xml:space="preserve"> B21 * C21</f>
        <v>0</v>
      </c>
      <c r="E21" s="2">
        <v>80</v>
      </c>
      <c r="F21" s="2">
        <f xml:space="preserve"> C21 * E21</f>
        <v>0</v>
      </c>
      <c r="I21" s="20">
        <v>1280</v>
      </c>
      <c r="J21">
        <f t="shared" si="10"/>
        <v>1408</v>
      </c>
      <c r="K21">
        <f t="shared" si="11"/>
        <v>1536</v>
      </c>
      <c r="L21">
        <f t="shared" si="12"/>
        <v>1664</v>
      </c>
      <c r="M21">
        <f t="shared" si="13"/>
        <v>1792</v>
      </c>
      <c r="N21">
        <f t="shared" si="14"/>
        <v>1920</v>
      </c>
      <c r="O21">
        <f t="shared" si="15"/>
        <v>2048</v>
      </c>
      <c r="P21">
        <f t="shared" si="16"/>
        <v>2176</v>
      </c>
      <c r="Q21">
        <f t="shared" si="17"/>
        <v>2304</v>
      </c>
      <c r="R21" s="8">
        <f t="shared" si="18"/>
        <v>2432</v>
      </c>
      <c r="S21" s="3">
        <f t="shared" si="19"/>
        <v>2560</v>
      </c>
      <c r="U21">
        <v>2080</v>
      </c>
      <c r="V21">
        <v>18</v>
      </c>
      <c r="W21">
        <f>(U21-U20)</f>
        <v>260</v>
      </c>
    </row>
    <row r="22" spans="1:23">
      <c r="A22" t="s">
        <v>15</v>
      </c>
      <c r="B22">
        <v>4</v>
      </c>
      <c r="C22" s="19">
        <v>5100</v>
      </c>
      <c r="D22" s="2">
        <f xml:space="preserve"> B22 * C22</f>
        <v>20400</v>
      </c>
      <c r="E22" s="2">
        <v>100</v>
      </c>
      <c r="F22" s="2">
        <f xml:space="preserve"> C22 * E22</f>
        <v>510000</v>
      </c>
      <c r="I22" s="20">
        <v>1280</v>
      </c>
      <c r="J22">
        <f t="shared" si="10"/>
        <v>1408</v>
      </c>
      <c r="K22">
        <f t="shared" si="11"/>
        <v>1536</v>
      </c>
      <c r="L22">
        <f t="shared" si="12"/>
        <v>1664</v>
      </c>
      <c r="M22">
        <f t="shared" si="13"/>
        <v>1792</v>
      </c>
      <c r="N22">
        <f t="shared" si="14"/>
        <v>1920</v>
      </c>
      <c r="O22">
        <f t="shared" si="15"/>
        <v>2048</v>
      </c>
      <c r="P22">
        <f t="shared" si="16"/>
        <v>2176</v>
      </c>
      <c r="Q22">
        <f t="shared" si="17"/>
        <v>2304</v>
      </c>
      <c r="R22" s="8">
        <f t="shared" si="18"/>
        <v>2432</v>
      </c>
      <c r="S22" s="3">
        <f t="shared" si="19"/>
        <v>2560</v>
      </c>
      <c r="U22">
        <v>2400</v>
      </c>
      <c r="V22">
        <v>19</v>
      </c>
      <c r="W22">
        <f>(U22-U21)</f>
        <v>320</v>
      </c>
    </row>
    <row r="23" spans="1:23">
      <c r="A23" t="s">
        <v>1</v>
      </c>
      <c r="B23">
        <v>2</v>
      </c>
      <c r="C23" s="19">
        <v>0</v>
      </c>
      <c r="D23" s="2">
        <f xml:space="preserve"> B23 * C23</f>
        <v>0</v>
      </c>
      <c r="E23" s="2">
        <v>40</v>
      </c>
      <c r="F23" s="2">
        <f xml:space="preserve"> C23 * E23</f>
        <v>0</v>
      </c>
      <c r="H23" t="s">
        <v>30</v>
      </c>
      <c r="I23" s="20">
        <v>0</v>
      </c>
      <c r="J23">
        <f t="shared" si="10"/>
        <v>0</v>
      </c>
      <c r="K23">
        <f t="shared" si="11"/>
        <v>0</v>
      </c>
      <c r="L23">
        <f t="shared" si="12"/>
        <v>0</v>
      </c>
      <c r="M23">
        <f t="shared" si="13"/>
        <v>0</v>
      </c>
      <c r="N23">
        <f t="shared" si="14"/>
        <v>0</v>
      </c>
      <c r="O23">
        <f t="shared" si="15"/>
        <v>0</v>
      </c>
      <c r="P23">
        <f t="shared" si="16"/>
        <v>0</v>
      </c>
      <c r="Q23">
        <f t="shared" si="17"/>
        <v>0</v>
      </c>
      <c r="R23" s="8">
        <f t="shared" si="18"/>
        <v>0</v>
      </c>
      <c r="S23" s="3">
        <f t="shared" si="19"/>
        <v>0</v>
      </c>
      <c r="U23" t="s">
        <v>46</v>
      </c>
      <c r="V23">
        <v>20</v>
      </c>
      <c r="W23" t="e">
        <f>(U23-U22)</f>
        <v>#VALUE!</v>
      </c>
    </row>
    <row r="24" spans="1:23">
      <c r="A24" t="s">
        <v>2</v>
      </c>
      <c r="B24">
        <v>10</v>
      </c>
      <c r="C24" s="19">
        <v>0</v>
      </c>
      <c r="D24" s="2">
        <f xml:space="preserve"> B24 * C24</f>
        <v>0</v>
      </c>
      <c r="E24" s="2">
        <v>40</v>
      </c>
      <c r="F24" s="2">
        <f xml:space="preserve"> C24 * E24</f>
        <v>0</v>
      </c>
      <c r="H24" s="18">
        <f>SUM(S23:S26)</f>
        <v>0</v>
      </c>
      <c r="I24" s="20">
        <v>0</v>
      </c>
      <c r="J24">
        <f t="shared" si="10"/>
        <v>0</v>
      </c>
      <c r="K24">
        <f t="shared" si="11"/>
        <v>0</v>
      </c>
      <c r="L24">
        <f t="shared" si="12"/>
        <v>0</v>
      </c>
      <c r="M24">
        <f t="shared" si="13"/>
        <v>0</v>
      </c>
      <c r="N24">
        <f t="shared" si="14"/>
        <v>0</v>
      </c>
      <c r="O24">
        <f t="shared" si="15"/>
        <v>0</v>
      </c>
      <c r="P24">
        <f t="shared" si="16"/>
        <v>0</v>
      </c>
      <c r="Q24">
        <f t="shared" si="17"/>
        <v>0</v>
      </c>
      <c r="R24" s="8">
        <f t="shared" si="18"/>
        <v>0</v>
      </c>
      <c r="S24" s="3">
        <f t="shared" si="19"/>
        <v>0</v>
      </c>
    </row>
    <row r="25" spans="1:23">
      <c r="C25" s="14" t="s">
        <v>5</v>
      </c>
      <c r="D25" s="2">
        <f>SUM(D21:D24)</f>
        <v>20400</v>
      </c>
      <c r="E25" s="2"/>
      <c r="F25" s="2">
        <f>SUM(F21:F24)</f>
        <v>510000</v>
      </c>
      <c r="I25" s="20">
        <v>0</v>
      </c>
      <c r="J25">
        <f t="shared" si="10"/>
        <v>0</v>
      </c>
      <c r="K25">
        <f t="shared" si="11"/>
        <v>0</v>
      </c>
      <c r="L25">
        <f t="shared" si="12"/>
        <v>0</v>
      </c>
      <c r="M25">
        <f t="shared" si="13"/>
        <v>0</v>
      </c>
      <c r="N25">
        <f t="shared" si="14"/>
        <v>0</v>
      </c>
      <c r="O25">
        <f t="shared" si="15"/>
        <v>0</v>
      </c>
      <c r="P25">
        <f t="shared" si="16"/>
        <v>0</v>
      </c>
      <c r="Q25">
        <f t="shared" si="17"/>
        <v>0</v>
      </c>
      <c r="R25" s="8">
        <f t="shared" si="18"/>
        <v>0</v>
      </c>
      <c r="S25" s="3">
        <f t="shared" si="19"/>
        <v>0</v>
      </c>
    </row>
    <row r="26" spans="1:23">
      <c r="C26" s="12"/>
      <c r="D26" s="2">
        <f xml:space="preserve"> (H12 + H16) - D25</f>
        <v>80</v>
      </c>
      <c r="E26" s="2"/>
      <c r="F26" s="2"/>
      <c r="G26" s="6"/>
      <c r="I26" s="20">
        <v>0</v>
      </c>
      <c r="J26">
        <f t="shared" si="10"/>
        <v>0</v>
      </c>
      <c r="K26">
        <f t="shared" si="11"/>
        <v>0</v>
      </c>
      <c r="L26">
        <f t="shared" si="12"/>
        <v>0</v>
      </c>
      <c r="M26">
        <f t="shared" si="13"/>
        <v>0</v>
      </c>
      <c r="N26">
        <f t="shared" si="14"/>
        <v>0</v>
      </c>
      <c r="O26">
        <f t="shared" si="15"/>
        <v>0</v>
      </c>
      <c r="P26">
        <f t="shared" si="16"/>
        <v>0</v>
      </c>
      <c r="Q26">
        <f t="shared" si="17"/>
        <v>0</v>
      </c>
      <c r="R26" s="8">
        <f t="shared" si="18"/>
        <v>0</v>
      </c>
      <c r="S26" s="3">
        <f t="shared" si="19"/>
        <v>0</v>
      </c>
    </row>
    <row r="27" spans="1:23">
      <c r="C27" s="12"/>
      <c r="D27" s="2"/>
      <c r="E27" s="2"/>
      <c r="F27" s="2"/>
      <c r="H27" t="s">
        <v>5</v>
      </c>
      <c r="I27" s="13">
        <f t="shared" ref="I27:S27" si="20">SUM(I3:I26)</f>
        <v>29420</v>
      </c>
      <c r="J27">
        <f t="shared" si="20"/>
        <v>32362</v>
      </c>
      <c r="K27">
        <f t="shared" si="20"/>
        <v>35304</v>
      </c>
      <c r="L27">
        <f t="shared" si="20"/>
        <v>38246</v>
      </c>
      <c r="M27">
        <f t="shared" si="20"/>
        <v>41188</v>
      </c>
      <c r="N27">
        <f t="shared" si="20"/>
        <v>44130</v>
      </c>
      <c r="O27">
        <f t="shared" si="20"/>
        <v>47072</v>
      </c>
      <c r="P27">
        <f t="shared" si="20"/>
        <v>50014</v>
      </c>
      <c r="Q27">
        <f t="shared" si="20"/>
        <v>52956</v>
      </c>
      <c r="R27">
        <f t="shared" si="20"/>
        <v>55898</v>
      </c>
      <c r="S27">
        <f t="shared" si="20"/>
        <v>58840</v>
      </c>
    </row>
    <row r="28" spans="1:23">
      <c r="A28" s="1" t="s">
        <v>38</v>
      </c>
      <c r="C28" s="14" t="s">
        <v>3</v>
      </c>
      <c r="D28" s="2" t="s">
        <v>4</v>
      </c>
      <c r="E28" t="s">
        <v>19</v>
      </c>
      <c r="F28" t="s">
        <v>20</v>
      </c>
    </row>
    <row r="29" spans="1:23">
      <c r="A29" t="s">
        <v>0</v>
      </c>
      <c r="B29">
        <v>1</v>
      </c>
      <c r="C29" s="19">
        <v>0</v>
      </c>
      <c r="D29" s="2">
        <f xml:space="preserve"> B29 * C29</f>
        <v>0</v>
      </c>
      <c r="E29" s="2">
        <v>80</v>
      </c>
      <c r="F29" s="2">
        <f xml:space="preserve"> C29 * E29</f>
        <v>0</v>
      </c>
      <c r="G29" s="24" t="s">
        <v>43</v>
      </c>
      <c r="H29" s="24"/>
      <c r="L29" s="6" t="s">
        <v>13</v>
      </c>
      <c r="M29" s="6" t="s">
        <v>14</v>
      </c>
      <c r="N29" s="6" t="s">
        <v>12</v>
      </c>
      <c r="O29" s="6" t="s">
        <v>5</v>
      </c>
    </row>
    <row r="30" spans="1:23">
      <c r="A30" t="s">
        <v>15</v>
      </c>
      <c r="B30">
        <v>4</v>
      </c>
      <c r="C30" s="19">
        <v>2550</v>
      </c>
      <c r="D30" s="2">
        <f xml:space="preserve"> B30 * C30</f>
        <v>10200</v>
      </c>
      <c r="E30" s="2">
        <v>100</v>
      </c>
      <c r="F30" s="2">
        <f xml:space="preserve"> C30 * E30</f>
        <v>255000</v>
      </c>
      <c r="G30" s="1" t="s">
        <v>7</v>
      </c>
      <c r="H30">
        <f>SUM(H4,H8,H12,H16,H20,H24)</f>
        <v>58840</v>
      </c>
      <c r="L30">
        <v>1</v>
      </c>
      <c r="M30">
        <v>90</v>
      </c>
      <c r="N30" s="20">
        <v>0</v>
      </c>
      <c r="O30">
        <f t="shared" ref="O30:O38" si="21">M30 * N30</f>
        <v>0</v>
      </c>
    </row>
    <row r="31" spans="1:23">
      <c r="A31" t="s">
        <v>1</v>
      </c>
      <c r="B31">
        <v>2</v>
      </c>
      <c r="C31" s="19">
        <v>0</v>
      </c>
      <c r="D31" s="2">
        <f xml:space="preserve"> B31 * C31</f>
        <v>0</v>
      </c>
      <c r="E31" s="2">
        <v>40</v>
      </c>
      <c r="F31" s="2">
        <f xml:space="preserve"> C31 * E31</f>
        <v>0</v>
      </c>
      <c r="G31" s="1" t="s">
        <v>8</v>
      </c>
      <c r="H31">
        <f>SUM(O30:O38)</f>
        <v>28500</v>
      </c>
      <c r="L31">
        <v>2</v>
      </c>
      <c r="M31">
        <v>120</v>
      </c>
      <c r="N31" s="20">
        <v>0</v>
      </c>
      <c r="O31">
        <f t="shared" si="21"/>
        <v>0</v>
      </c>
      <c r="S31" s="17" t="s">
        <v>34</v>
      </c>
    </row>
    <row r="32" spans="1:23">
      <c r="A32" t="s">
        <v>2</v>
      </c>
      <c r="B32">
        <v>10</v>
      </c>
      <c r="C32" s="19">
        <v>0</v>
      </c>
      <c r="D32" s="2">
        <f xml:space="preserve"> B32 * C32</f>
        <v>0</v>
      </c>
      <c r="E32" s="2">
        <v>40</v>
      </c>
      <c r="F32" s="2">
        <f xml:space="preserve"> C32 * E32</f>
        <v>0</v>
      </c>
      <c r="G32" s="1" t="s">
        <v>9</v>
      </c>
      <c r="H32">
        <f>SUM(H30:H31)</f>
        <v>87340</v>
      </c>
      <c r="L32">
        <v>3</v>
      </c>
      <c r="M32">
        <v>270</v>
      </c>
      <c r="N32" s="20">
        <v>0</v>
      </c>
      <c r="O32">
        <f t="shared" si="21"/>
        <v>0</v>
      </c>
    </row>
    <row r="33" spans="1:19">
      <c r="C33" s="14" t="s">
        <v>5</v>
      </c>
      <c r="D33" s="2">
        <f>SUM(D29:D32)</f>
        <v>10200</v>
      </c>
      <c r="E33" s="2"/>
      <c r="F33" s="2">
        <f>SUM(F29:F32)</f>
        <v>255000</v>
      </c>
      <c r="L33">
        <v>4</v>
      </c>
      <c r="M33">
        <v>550</v>
      </c>
      <c r="N33" s="20">
        <v>0</v>
      </c>
      <c r="O33">
        <f t="shared" si="21"/>
        <v>0</v>
      </c>
      <c r="S33" s="18" t="s">
        <v>35</v>
      </c>
    </row>
    <row r="34" spans="1:19">
      <c r="D34" s="7">
        <f>(H20 + H24)-D33</f>
        <v>40</v>
      </c>
      <c r="L34">
        <v>5</v>
      </c>
      <c r="M34">
        <v>850</v>
      </c>
      <c r="N34" s="20">
        <v>0</v>
      </c>
      <c r="O34">
        <f t="shared" si="21"/>
        <v>0</v>
      </c>
    </row>
    <row r="35" spans="1:19">
      <c r="C35" s="23" t="s">
        <v>11</v>
      </c>
      <c r="D35" s="7">
        <f>H32- D36</f>
        <v>1155</v>
      </c>
      <c r="L35">
        <v>6</v>
      </c>
      <c r="M35">
        <v>1250</v>
      </c>
      <c r="N35" s="20">
        <v>0</v>
      </c>
      <c r="O35">
        <f t="shared" si="21"/>
        <v>0</v>
      </c>
      <c r="S35" s="20" t="s">
        <v>36</v>
      </c>
    </row>
    <row r="36" spans="1:19">
      <c r="C36" s="23" t="s">
        <v>10</v>
      </c>
      <c r="D36" s="7">
        <f>D33+D16+D7+D25</f>
        <v>86185</v>
      </c>
      <c r="F36" s="7">
        <f>F33+F16+F7+F25</f>
        <v>1917800</v>
      </c>
      <c r="L36">
        <v>7</v>
      </c>
      <c r="M36">
        <v>1900</v>
      </c>
      <c r="N36" s="20">
        <v>1</v>
      </c>
      <c r="O36">
        <f t="shared" si="21"/>
        <v>1900</v>
      </c>
    </row>
    <row r="37" spans="1:19">
      <c r="L37">
        <v>8</v>
      </c>
      <c r="M37">
        <v>2700</v>
      </c>
      <c r="N37" s="20">
        <v>3</v>
      </c>
      <c r="O37">
        <f t="shared" si="21"/>
        <v>8100</v>
      </c>
    </row>
    <row r="38" spans="1:19">
      <c r="A38" s="1" t="s">
        <v>42</v>
      </c>
      <c r="L38">
        <v>9</v>
      </c>
      <c r="M38">
        <v>3700</v>
      </c>
      <c r="N38" s="20">
        <v>5</v>
      </c>
      <c r="O38">
        <f t="shared" si="21"/>
        <v>18500</v>
      </c>
    </row>
    <row r="39" spans="1:19">
      <c r="A39" t="s">
        <v>0</v>
      </c>
      <c r="B39">
        <v>1</v>
      </c>
      <c r="C39" s="2">
        <f xml:space="preserve"> C3+C12+C21+C29</f>
        <v>85</v>
      </c>
      <c r="D39" s="2">
        <f xml:space="preserve"> B39 * C39</f>
        <v>85</v>
      </c>
      <c r="E39" s="2">
        <v>80</v>
      </c>
      <c r="F39" s="2">
        <f xml:space="preserve"> C39 * E39</f>
        <v>6800</v>
      </c>
      <c r="L39" t="s">
        <v>5</v>
      </c>
      <c r="O39">
        <f>SUM(O30:O38)</f>
        <v>28500</v>
      </c>
    </row>
    <row r="40" spans="1:19">
      <c r="A40" t="s">
        <v>15</v>
      </c>
      <c r="B40">
        <v>4</v>
      </c>
      <c r="C40" s="2">
        <f>C4+C13+C22+C30</f>
        <v>18650</v>
      </c>
      <c r="D40" s="2">
        <f xml:space="preserve"> B40 * C40</f>
        <v>74600</v>
      </c>
      <c r="E40" s="2">
        <v>100</v>
      </c>
      <c r="F40" s="2">
        <f xml:space="preserve"> C40 * E40</f>
        <v>1865000</v>
      </c>
    </row>
    <row r="41" spans="1:19">
      <c r="A41" t="s">
        <v>1</v>
      </c>
      <c r="B41">
        <v>2</v>
      </c>
      <c r="C41" s="2">
        <f xml:space="preserve"> C5+C14+C23+C31</f>
        <v>0</v>
      </c>
      <c r="D41" s="2">
        <f xml:space="preserve"> B41 * C41</f>
        <v>0</v>
      </c>
      <c r="E41" s="2">
        <v>40</v>
      </c>
      <c r="F41" s="2">
        <f xml:space="preserve"> C41 * E41</f>
        <v>0</v>
      </c>
    </row>
    <row r="42" spans="1:19">
      <c r="A42" t="s">
        <v>2</v>
      </c>
      <c r="B42">
        <v>10</v>
      </c>
      <c r="C42" s="2">
        <f>C6+C15+C24+C32</f>
        <v>1150</v>
      </c>
      <c r="D42" s="2">
        <f xml:space="preserve"> B42 * C42</f>
        <v>11500</v>
      </c>
      <c r="E42" s="2">
        <v>40</v>
      </c>
      <c r="F42" s="2">
        <f xml:space="preserve"> C42 * E42</f>
        <v>46000</v>
      </c>
    </row>
    <row r="43" spans="1:19">
      <c r="C43" s="2" t="s">
        <v>5</v>
      </c>
      <c r="D43" s="2">
        <f>SUM(D39:D42)</f>
        <v>86185</v>
      </c>
      <c r="E43" s="2"/>
      <c r="F43" s="2">
        <f>SUM(F39:F42)</f>
        <v>1917800</v>
      </c>
    </row>
  </sheetData>
  <mergeCells count="4">
    <mergeCell ref="J1:S1"/>
    <mergeCell ref="U1:V1"/>
    <mergeCell ref="A1:F1"/>
    <mergeCell ref="G29:H2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ESRI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 Frye</dc:creator>
  <cp:lastModifiedBy>Charlie Frye</cp:lastModifiedBy>
  <dcterms:created xsi:type="dcterms:W3CDTF">2010-05-09T19:41:28Z</dcterms:created>
  <dcterms:modified xsi:type="dcterms:W3CDTF">2011-01-16T22:39:17Z</dcterms:modified>
</cp:coreProperties>
</file>